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z_Broxted\broxted-pc.gov.uk\Plugins\MemphisDocs_migration\202504_MemphisDocs_migration\source_old_mdocs\z_directory_dump\"/>
    </mc:Choice>
  </mc:AlternateContent>
  <xr:revisionPtr revIDLastSave="0" documentId="8_{D456473A-35C6-46FA-9E2C-C0426D6A7F57}" xr6:coauthVersionLast="47" xr6:coauthVersionMax="47" xr10:uidLastSave="{00000000-0000-0000-0000-000000000000}"/>
  <bookViews>
    <workbookView xWindow="-120" yWindow="-120" windowWidth="29040" windowHeight="15525" activeTab="2" xr2:uid="{C6FA64E7-BE5E-4D60-8B25-E926EFA30088}"/>
  </bookViews>
  <sheets>
    <sheet name="Variances" sheetId="1" r:id="rId1"/>
    <sheet name="Broxted PC Essex" sheetId="2" r:id="rId2"/>
    <sheet name="Sheet 2 Boxes 4 and 6 detail" sheetId="3" r:id="rId3"/>
  </sheets>
  <definedNames>
    <definedName name="_xlnm.Print_Area" localSheetId="0">Variances!$A$1:$N$33</definedName>
  </definedNames>
  <calcPr calcId="191029"/>
</workbook>
</file>

<file path=xl/calcChain.xml><?xml version="1.0" encoding="utf-8"?>
<calcChain xmlns="http://schemas.openxmlformats.org/spreadsheetml/2006/main">
  <c r="H12" i="3" l="1"/>
  <c r="B25" i="3"/>
  <c r="B13" i="3"/>
  <c r="J29" i="2"/>
  <c r="I29" i="2"/>
  <c r="H29" i="2"/>
  <c r="K29" i="2"/>
  <c r="G29" i="2"/>
  <c r="J27" i="2"/>
  <c r="I27" i="2"/>
  <c r="H27" i="2"/>
  <c r="G27" i="2"/>
  <c r="F23" i="2"/>
  <c r="D23" i="2"/>
  <c r="J21" i="2"/>
  <c r="I21" i="2"/>
  <c r="H21" i="2"/>
  <c r="K21" i="2"/>
  <c r="G21" i="2"/>
  <c r="K19" i="2"/>
  <c r="J19" i="2"/>
  <c r="I19" i="2"/>
  <c r="H19" i="2"/>
  <c r="G19" i="2"/>
  <c r="J17" i="2"/>
  <c r="I17" i="2"/>
  <c r="H17" i="2"/>
  <c r="K17" i="2"/>
  <c r="G17" i="2"/>
  <c r="J15" i="2"/>
  <c r="I15" i="2"/>
  <c r="H15" i="2"/>
  <c r="G15" i="2"/>
  <c r="J13" i="2"/>
  <c r="I13" i="2"/>
  <c r="H13" i="2"/>
  <c r="K13" i="2"/>
  <c r="G13" i="2"/>
  <c r="M11" i="2"/>
  <c r="F23" i="1"/>
  <c r="L29" i="1"/>
  <c r="M29" i="1"/>
  <c r="L27" i="1"/>
  <c r="M27" i="1"/>
  <c r="L17" i="1"/>
  <c r="M17" i="1"/>
  <c r="L15" i="1"/>
  <c r="M15" i="1"/>
  <c r="D23" i="1"/>
  <c r="M11" i="1"/>
  <c r="G29" i="1"/>
  <c r="G27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7" i="1"/>
  <c r="J27" i="1"/>
  <c r="J13" i="1"/>
  <c r="I13" i="1"/>
  <c r="J29" i="1"/>
  <c r="I29" i="1"/>
  <c r="H29" i="1"/>
  <c r="H27" i="1"/>
  <c r="K27" i="1"/>
  <c r="H21" i="1"/>
  <c r="L21" i="1"/>
  <c r="M21" i="1"/>
  <c r="H19" i="1"/>
  <c r="K19" i="1"/>
  <c r="H17" i="1"/>
  <c r="K17" i="1"/>
  <c r="H15" i="1"/>
  <c r="K15" i="1"/>
  <c r="H13" i="1"/>
  <c r="K13" i="1"/>
  <c r="L13" i="1"/>
  <c r="M13" i="1"/>
  <c r="K29" i="1"/>
  <c r="K21" i="1"/>
  <c r="L19" i="1"/>
  <c r="M19" i="1"/>
  <c r="L27" i="2"/>
  <c r="M27" i="2"/>
  <c r="K27" i="2"/>
  <c r="L19" i="2"/>
  <c r="M19" i="2"/>
  <c r="L15" i="2"/>
  <c r="M15" i="2"/>
  <c r="K15" i="2"/>
  <c r="L13" i="2"/>
  <c r="M13" i="2"/>
  <c r="L17" i="2"/>
  <c r="M17" i="2"/>
  <c r="L21" i="2"/>
  <c r="M21" i="2"/>
  <c r="L29" i="2"/>
  <c r="M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 Rixson</author>
  </authors>
  <commentList>
    <comment ref="J12" authorId="0" shapeId="0" xr:uid="{D4D2A893-5533-4258-BF9F-4AFB393FC63B}">
      <text>
        <r>
          <rPr>
            <b/>
            <sz val="9"/>
            <color indexed="81"/>
            <rFont val="Tahoma"/>
            <family val="2"/>
          </rPr>
          <t>Kate Rixson:</t>
        </r>
        <r>
          <rPr>
            <sz val="9"/>
            <color indexed="81"/>
            <rFont val="Tahoma"/>
            <family val="2"/>
          </rPr>
          <t xml:space="preserve">
£1 less than on variance summary  due to rounding.</t>
        </r>
      </text>
    </comment>
  </commentList>
</comments>
</file>

<file path=xl/sharedStrings.xml><?xml version="1.0" encoding="utf-8"?>
<sst xmlns="http://schemas.openxmlformats.org/spreadsheetml/2006/main" count="129" uniqueCount="87">
  <si>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</si>
  <si>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</si>
  <si>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</si>
  <si>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</si>
  <si>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</si>
  <si>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</si>
  <si>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</si>
  <si>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</si>
  <si>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</si>
  <si>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</si>
  <si>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</si>
  <si>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</si>
  <si>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</si>
  <si>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</si>
  <si>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</si>
  <si>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</si>
  <si>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</si>
  <si>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</si>
  <si>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</si>
  <si>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</si>
  <si>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</si>
  <si>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</si>
  <si>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</si>
  <si>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</si>
  <si>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2022/23</t>
  </si>
  <si>
    <t>2023/24</t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</si>
  <si>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</t>
    </r>
  </si>
  <si>
    <t xml:space="preserve">Broxted Parish Council </t>
  </si>
  <si>
    <t>Essex</t>
  </si>
  <si>
    <t>Result of rounding.</t>
  </si>
  <si>
    <t>In 2022-23 a grant of £1,500,  a VAT refund of £1,882.75 and compensation of £50 were received (total extra £3,432.75 in 2022-23). In 2023-24 bank interest of £103.08 was received, compared with £3.74 in 2022-23, and £70 costs were reimbursed by the Hall Trust compared with no reimbursement in 2022-23 (total extra £169.34 in 2023-24).  £3432.75 reduced income in 2023-24 is offset by £169.34 additional bank interest and reimbursement in 2023-24 to produce a variance of £3,263.41</t>
  </si>
  <si>
    <t>Broxted Parish Council</t>
  </si>
  <si>
    <t>Explanation of variance in Box 6 of the accounting return - other expenditure</t>
  </si>
  <si>
    <t>Increases in 2023-24 compared with 2022-23</t>
  </si>
  <si>
    <t>Decreases in 2023-24 compared with 2022-23</t>
  </si>
  <si>
    <t>Headings</t>
  </si>
  <si>
    <t>Grass-cutting</t>
  </si>
  <si>
    <t>reason</t>
  </si>
  <si>
    <t>Insurance</t>
  </si>
  <si>
    <t>legal liabilities</t>
  </si>
  <si>
    <t>grants/donations</t>
  </si>
  <si>
    <t>tree surgery</t>
  </si>
  <si>
    <t>bank charges</t>
  </si>
  <si>
    <t>office costs</t>
  </si>
  <si>
    <t>professional fees</t>
  </si>
  <si>
    <t>purchases</t>
  </si>
  <si>
    <t>repairs</t>
  </si>
  <si>
    <t>subscriptions/memberships</t>
  </si>
  <si>
    <t>training</t>
  </si>
  <si>
    <t xml:space="preserve">£ amount extra compared with 2022-23  </t>
  </si>
  <si>
    <t>£ amount reduced compared with 2022-23</t>
  </si>
  <si>
    <t>Cutting an increased area, greater frequency and general inflation</t>
  </si>
  <si>
    <t>Inflation</t>
  </si>
  <si>
    <t>Election costs May 2023</t>
  </si>
  <si>
    <t>Extra work on arboriculturalist's advice</t>
  </si>
  <si>
    <t>Changed bank for better service - monthly fee due</t>
  </si>
  <si>
    <t>costs savings</t>
  </si>
  <si>
    <t>Costs high in 2022-23 as the council paid for specialist advice to fight planning appeal. Not needed in 2023-24</t>
  </si>
  <si>
    <t>None made, in order to rebuild reserves</t>
  </si>
  <si>
    <t>None needed</t>
  </si>
  <si>
    <t>Fewer payments made for VATable goods and services</t>
  </si>
  <si>
    <t>TOTAL</t>
  </si>
  <si>
    <t>More funds were available from reserves in 2023-24 and there was greater need from charities and the Village Hall (also a charity)</t>
  </si>
  <si>
    <t>Net variance</t>
  </si>
  <si>
    <t>VAT paid (where VAT not included in figures above)</t>
  </si>
  <si>
    <t>£7000 reduction less £2473 increases</t>
  </si>
  <si>
    <t>Reduction of £4527 in expenditure other than on staff costs</t>
  </si>
  <si>
    <t>Explanation of variance in Box 4 of the accounting return - staff costs</t>
  </si>
  <si>
    <t>2023-2024</t>
  </si>
  <si>
    <t>Hourly rate</t>
  </si>
  <si>
    <t>Hours worked</t>
  </si>
  <si>
    <t>2022-23</t>
  </si>
  <si>
    <t>Difference</t>
  </si>
  <si>
    <t>Pension costs</t>
  </si>
  <si>
    <t>PAYE</t>
  </si>
  <si>
    <t>Reason</t>
  </si>
  <si>
    <t>Reduced pay</t>
  </si>
  <si>
    <t>Change of tax code and reduced pay</t>
  </si>
  <si>
    <t>Net  pay</t>
  </si>
  <si>
    <t>Total</t>
  </si>
  <si>
    <t>158 fewer hours worked</t>
  </si>
  <si>
    <t>£96 less paid in pension contributions</t>
  </si>
  <si>
    <t>£37 less paid to HMRC</t>
  </si>
  <si>
    <t>Fewer hours worked</t>
  </si>
  <si>
    <t>2023-24 NJC pay rise implemented</t>
  </si>
  <si>
    <t xml:space="preserve">Reduced demands due to reduced activity in council's work. </t>
  </si>
  <si>
    <t>See breakdown on sheet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</si>
</sst>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2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Alignment="1">
      <alignment horizontal="center"/>
    </xf>
    <xf numFmtId="3" fontId="14" fillId="0" borderId="0" xfId="0" applyNumberFormat="1" applyFont="1"/>
    <xf numFmtId="10" fontId="14" fillId="0" borderId="0" xfId="0" applyNumberFormat="1" applyFont="1"/>
    <xf numFmtId="0" fontId="14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4" fillId="4" borderId="2" xfId="0" applyFont="1" applyFill="1" applyBorder="1" applyAlignment="1">
      <alignment wrapText="1"/>
    </xf>
    <xf numFmtId="0" fontId="15" fillId="0" borderId="0" xfId="0" applyFont="1"/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0" fontId="14" fillId="5" borderId="2" xfId="0" applyFont="1" applyFill="1" applyBorder="1" applyAlignment="1">
      <alignment wrapText="1"/>
    </xf>
    <xf numFmtId="0" fontId="14" fillId="5" borderId="2" xfId="0" applyFont="1" applyFill="1" applyBorder="1" applyAlignment="1">
      <alignment wrapText="1"/>
    </xf>
    <xf numFmtId="0" fontId="14" fillId="0" borderId="0" xfId="0" applyFont="1" applyFill="1"/>
    <xf numFmtId="0" fontId="14" fillId="0" borderId="0" xfId="0" applyFont="1" applyAlignment="1">
      <alignment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wrapText="1"/>
    </xf>
    <xf numFmtId="0" fontId="14" fillId="0" borderId="0" xfId="0" applyFont="1" applyFill="1" applyBorder="1" applyAlignment="1">
      <alignment horizontal="left" vertical="top" wrapText="1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 vertical="center" indent="2"/>
    </xf>
    <xf numFmtId="0" fontId="14" fillId="6" borderId="0" xfId="0" applyFont="1" applyFill="1"/>
    <xf numFmtId="3" fontId="3" fillId="6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2" xfId="0" applyFont="1" applyBorder="1" applyAlignment="1">
      <alignment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4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14" fillId="6" borderId="0" xfId="0" applyFont="1" applyFill="1" applyAlignment="1">
      <alignment horizontal="center"/>
    </xf>
    <xf numFmtId="0" fontId="0" fillId="0" borderId="0" xfId="0" applyBorder="1"/>
    <xf numFmtId="8" fontId="0" fillId="0" borderId="0" xfId="0" applyNumberFormat="1" applyBorder="1"/>
    <xf numFmtId="6" fontId="0" fillId="0" borderId="0" xfId="0" applyNumberFormat="1" applyBorder="1"/>
    <xf numFmtId="0" fontId="0" fillId="0" borderId="0" xfId="0" applyBorder="1" applyAlignment="1">
      <alignment wrapText="1"/>
    </xf>
    <xf numFmtId="6" fontId="0" fillId="0" borderId="0" xfId="0" applyNumberFormat="1" applyBorder="1" applyAlignment="1">
      <alignment wrapText="1"/>
    </xf>
    <xf numFmtId="0" fontId="0" fillId="7" borderId="0" xfId="0" applyFill="1" applyBorder="1"/>
    <xf numFmtId="0" fontId="0" fillId="7" borderId="5" xfId="0" applyFill="1" applyBorder="1"/>
    <xf numFmtId="0" fontId="0" fillId="7" borderId="9" xfId="0" applyFill="1" applyBorder="1"/>
    <xf numFmtId="0" fontId="0" fillId="7" borderId="3" xfId="0" applyFill="1" applyBorder="1"/>
    <xf numFmtId="0" fontId="0" fillId="7" borderId="10" xfId="0" applyFill="1" applyBorder="1"/>
    <xf numFmtId="0" fontId="0" fillId="7" borderId="11" xfId="0" applyFill="1" applyBorder="1"/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3" xfId="0" applyBorder="1"/>
    <xf numFmtId="3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13" fillId="0" borderId="9" xfId="0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0" fillId="0" borderId="9" xfId="0" applyBorder="1" applyAlignment="1">
      <alignment vertical="center" wrapText="1"/>
    </xf>
    <xf numFmtId="0" fontId="0" fillId="0" borderId="9" xfId="0" applyBorder="1"/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14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3" xfId="0" applyFont="1" applyBorder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wrapText="1"/>
    </xf>
    <xf numFmtId="0" fontId="20" fillId="7" borderId="6" xfId="0" applyFont="1" applyFill="1" applyBorder="1" applyAlignment="1"/>
    <xf numFmtId="0" fontId="20" fillId="7" borderId="7" xfId="0" applyFont="1" applyFill="1" applyBorder="1" applyAlignment="1"/>
    <xf numFmtId="0" fontId="20" fillId="7" borderId="8" xfId="0" applyFont="1" applyFill="1" applyBorder="1" applyAlignment="1"/>
    <xf numFmtId="0" fontId="20" fillId="7" borderId="17" xfId="0" applyFont="1" applyFill="1" applyBorder="1" applyAlignment="1">
      <alignment wrapText="1"/>
    </xf>
    <xf numFmtId="0" fontId="20" fillId="7" borderId="18" xfId="0" applyFont="1" applyFill="1" applyBorder="1" applyAlignment="1">
      <alignment wrapText="1"/>
    </xf>
    <xf numFmtId="0" fontId="0" fillId="7" borderId="18" xfId="0" applyFill="1" applyBorder="1" applyAlignment="1">
      <alignment wrapText="1"/>
    </xf>
    <xf numFmtId="0" fontId="0" fillId="7" borderId="19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23793-CF0F-4880-B809-260BE8E93437}">
  <sheetPr>
    <pageSetUpPr fitToPage="1"/>
  </sheetPr>
  <dimension ref="A1:V35"/>
  <sheetViews>
    <sheetView zoomScale="90" zoomScaleNormal="90" workbookViewId="0">
      <selection sqref="A1:IV65536"/>
    </sheetView>
  </sheetViews>
  <sheetFormatPr defaultRowHeight="14.25" x14ac:dyDescent="0.2"/>
  <cols>
    <col min="1" max="1" width="10.85546875" style="3" customWidth="1"/>
    <col min="2" max="2" width="9.140625" style="3"/>
    <col min="3" max="3" width="32.5703125" style="3" customWidth="1"/>
    <col min="4" max="4" width="9.140625" style="3"/>
    <col min="5" max="5" width="3.28515625" style="3" customWidth="1"/>
    <col min="6" max="6" width="9.140625" style="3"/>
    <col min="7" max="7" width="10.140625" style="3" customWidth="1"/>
    <col min="8" max="8" width="9.5703125" style="3" customWidth="1"/>
    <col min="9" max="11" width="9.140625" style="3" hidden="1" customWidth="1"/>
    <col min="12" max="12" width="13.28515625" style="3" customWidth="1"/>
    <col min="13" max="13" width="50.42578125" style="12" bestFit="1" customWidth="1"/>
    <col min="14" max="14" width="86" style="3" bestFit="1" customWidth="1"/>
    <col min="15" max="22" width="9.140625" style="16"/>
    <col min="23" max="16384" width="9.140625" style="3"/>
  </cols>
  <sheetData>
    <row r="1" spans="1:14" ht="18" x14ac:dyDescent="0.2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9"/>
    </row>
    <row r="2" spans="1:14" ht="15.75" x14ac:dyDescent="0.2">
      <c r="A2" s="22" t="s">
        <v>17</v>
      </c>
      <c r="B2" s="18"/>
      <c r="C2" s="25"/>
      <c r="D2" s="18"/>
      <c r="E2" s="18"/>
      <c r="F2" s="18"/>
      <c r="G2" s="18"/>
      <c r="H2" s="18"/>
      <c r="I2" s="18"/>
      <c r="J2" s="18"/>
      <c r="K2" s="18"/>
      <c r="L2" s="9"/>
      <c r="M2" s="19"/>
    </row>
    <row r="3" spans="1:14" ht="15.75" x14ac:dyDescent="0.2">
      <c r="A3" s="22" t="s">
        <v>18</v>
      </c>
      <c r="C3" s="24"/>
      <c r="L3" s="9"/>
    </row>
    <row r="4" spans="1:14" x14ac:dyDescent="0.2">
      <c r="A4" s="1" t="s">
        <v>23</v>
      </c>
    </row>
    <row r="5" spans="1:14" ht="98.25" customHeight="1" x14ac:dyDescent="0.2">
      <c r="A5" s="77" t="s">
        <v>26</v>
      </c>
      <c r="B5" s="78"/>
      <c r="C5" s="78"/>
      <c r="D5" s="78"/>
      <c r="E5" s="78"/>
      <c r="F5" s="78"/>
      <c r="G5" s="78"/>
      <c r="H5" s="78"/>
      <c r="M5" s="19"/>
    </row>
    <row r="6" spans="1:14" x14ac:dyDescent="0.2">
      <c r="A6" s="23"/>
    </row>
    <row r="7" spans="1:14" ht="15" x14ac:dyDescent="0.25">
      <c r="A7" s="23"/>
      <c r="D7" s="4"/>
      <c r="F7" s="4"/>
      <c r="N7" s="21"/>
    </row>
    <row r="8" spans="1:14" ht="44.25" x14ac:dyDescent="0.25">
      <c r="D8" s="26" t="s">
        <v>24</v>
      </c>
      <c r="E8" s="21"/>
      <c r="F8" s="26" t="s">
        <v>25</v>
      </c>
      <c r="G8" s="26" t="s">
        <v>0</v>
      </c>
      <c r="H8" s="26" t="s">
        <v>0</v>
      </c>
      <c r="I8" s="26"/>
      <c r="J8" s="26"/>
      <c r="K8" s="26"/>
      <c r="L8" s="27" t="s">
        <v>15</v>
      </c>
      <c r="M8" s="10" t="s">
        <v>10</v>
      </c>
      <c r="N8" s="28" t="s">
        <v>22</v>
      </c>
    </row>
    <row r="9" spans="1:14" ht="15" x14ac:dyDescent="0.25">
      <c r="D9" s="26" t="s">
        <v>1</v>
      </c>
      <c r="E9" s="21"/>
      <c r="F9" s="26" t="s">
        <v>1</v>
      </c>
      <c r="G9" s="26" t="s">
        <v>1</v>
      </c>
      <c r="H9" s="26" t="s">
        <v>14</v>
      </c>
      <c r="I9" s="26"/>
      <c r="J9" s="26"/>
      <c r="K9" s="21"/>
      <c r="L9" s="21"/>
      <c r="N9" s="17"/>
    </row>
    <row r="10" spans="1:14" ht="15" thickBot="1" x14ac:dyDescent="0.25">
      <c r="D10" s="4"/>
      <c r="E10" s="4"/>
      <c r="N10" s="17"/>
    </row>
    <row r="11" spans="1:14" ht="29.25" thickBot="1" x14ac:dyDescent="0.25">
      <c r="A11" s="73" t="s">
        <v>2</v>
      </c>
      <c r="B11" s="73"/>
      <c r="C11" s="73"/>
      <c r="D11" s="8"/>
      <c r="F11" s="8"/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5" thickBot="1" x14ac:dyDescent="0.25">
      <c r="D12" s="5"/>
      <c r="F12" s="5"/>
      <c r="N12" s="17"/>
    </row>
    <row r="13" spans="1:14" ht="15" thickBot="1" x14ac:dyDescent="0.25">
      <c r="A13" s="74" t="s">
        <v>20</v>
      </c>
      <c r="B13" s="75"/>
      <c r="C13" s="76"/>
      <c r="D13" s="8"/>
      <c r="F13" s="8"/>
      <c r="G13" s="5">
        <f>F13-D13</f>
        <v>0</v>
      </c>
      <c r="H13" s="6">
        <f>IF((D13&gt;F13),(D13-F13)/D13,IF(D13&lt;F13,-(D13-F13)/D13,IF(D13=F13,0)))</f>
        <v>0</v>
      </c>
      <c r="I13" s="3">
        <f>IF(D13-F13&lt;200,0,IF(D13-F13&gt;200,1,IF(D13-F13=200,1)))</f>
        <v>0</v>
      </c>
      <c r="J13" s="3">
        <f>IF(F13-D13&lt;200,0,IF(F13-D13&gt;200,1,IF(F13-D13=200,1)))</f>
        <v>0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5" thickBot="1" x14ac:dyDescent="0.25">
      <c r="D14" s="5"/>
      <c r="F14" s="5"/>
      <c r="G14" s="5"/>
      <c r="H14" s="6"/>
      <c r="K14" s="4"/>
      <c r="L14" s="4"/>
      <c r="N14" s="17"/>
    </row>
    <row r="15" spans="1:14" ht="15" thickBot="1" x14ac:dyDescent="0.25">
      <c r="A15" s="70" t="s">
        <v>3</v>
      </c>
      <c r="B15" s="70"/>
      <c r="C15" s="70"/>
      <c r="D15" s="8"/>
      <c r="F15" s="8"/>
      <c r="G15" s="5">
        <f>F15-D15</f>
        <v>0</v>
      </c>
      <c r="H15" s="6">
        <f>IF((D15&gt;F15),(D15-F15)/D15,IF(D15&lt;F15,-(D15-F15)/D15,IF(D15=F15,0)))</f>
        <v>0</v>
      </c>
      <c r="I15" s="3">
        <f>IF(D15-F15&lt;200,0,IF(D15-F15&gt;200,1,IF(D15-F15=200,1)))</f>
        <v>0</v>
      </c>
      <c r="J15" s="3">
        <f>IF(F15-D15&lt;200,0,IF(F15-D15&gt;200,1,IF(F15-D15=200,1)))</f>
        <v>0</v>
      </c>
      <c r="K15" s="4">
        <f>IF(H15&lt;0.15,0,IF(H15&gt;0.15,1,IF(H15=0.15,1)))</f>
        <v>0</v>
      </c>
      <c r="L15" s="4" t="str">
        <f>IF((H15&lt;15%)*AND(G15&lt;100000)*OR(G15&gt;-100000), "NO","YES")</f>
        <v>NO</v>
      </c>
      <c r="M15" s="10" t="str">
        <f>IF((L15="YES")*AND(I15+J15&lt;1),"Explanation not required, difference less than £200"," ")</f>
        <v xml:space="preserve"> </v>
      </c>
      <c r="N15" s="13"/>
    </row>
    <row r="16" spans="1:14" ht="15" thickBot="1" x14ac:dyDescent="0.25">
      <c r="D16" s="5"/>
      <c r="F16" s="5"/>
      <c r="G16" s="5"/>
      <c r="H16" s="6"/>
      <c r="K16" s="4"/>
      <c r="L16" s="4"/>
      <c r="N16" s="17"/>
    </row>
    <row r="17" spans="1:22" ht="15" thickBot="1" x14ac:dyDescent="0.25">
      <c r="A17" s="70" t="s">
        <v>4</v>
      </c>
      <c r="B17" s="70"/>
      <c r="C17" s="70"/>
      <c r="D17" s="8"/>
      <c r="F17" s="8"/>
      <c r="G17" s="5">
        <f>F17-D17</f>
        <v>0</v>
      </c>
      <c r="H17" s="6">
        <f>IF((D17&gt;F17),(D17-F17)/D17,IF(D17&lt;F17,-(D17-F17)/D17,IF(D17=F17,0)))</f>
        <v>0</v>
      </c>
      <c r="I17" s="3">
        <f>IF(D17-F17&lt;200,0,IF(D17-F17&gt;200,1,IF(D17-F17=200,1)))</f>
        <v>0</v>
      </c>
      <c r="J17" s="3">
        <f>IF(F17-D17&lt;200,0,IF(F17-D17&gt;200,1,IF(F17-D17=200,1)))</f>
        <v>0</v>
      </c>
      <c r="K17" s="4">
        <f>IF(H17&lt;0.15,0,IF(H17&gt;0.15,1,IF(H17=0.15,1)))</f>
        <v>0</v>
      </c>
      <c r="L17" s="4" t="str">
        <f>IF((H17&lt;15%)*AND(G17&lt;100000)*OR(G17&gt;-100000),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22" ht="15" thickBot="1" x14ac:dyDescent="0.25">
      <c r="D18" s="5"/>
      <c r="F18" s="5"/>
      <c r="G18" s="5"/>
      <c r="H18" s="6"/>
      <c r="K18" s="4"/>
      <c r="L18" s="4"/>
      <c r="N18" s="17"/>
    </row>
    <row r="19" spans="1:22" ht="15" thickBot="1" x14ac:dyDescent="0.25">
      <c r="A19" s="70" t="s">
        <v>7</v>
      </c>
      <c r="B19" s="70"/>
      <c r="C19" s="70"/>
      <c r="D19" s="8"/>
      <c r="F19" s="8"/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22" ht="15" thickBot="1" x14ac:dyDescent="0.25">
      <c r="D20" s="5"/>
      <c r="F20" s="5"/>
      <c r="G20" s="5"/>
      <c r="H20" s="6"/>
      <c r="K20" s="4"/>
      <c r="L20" s="4"/>
      <c r="N20" s="17"/>
    </row>
    <row r="21" spans="1:22" ht="15" thickBot="1" x14ac:dyDescent="0.25">
      <c r="A21" s="70" t="s">
        <v>21</v>
      </c>
      <c r="B21" s="70"/>
      <c r="C21" s="70"/>
      <c r="D21" s="8"/>
      <c r="F21" s="8"/>
      <c r="G21" s="5">
        <f>F21-D21</f>
        <v>0</v>
      </c>
      <c r="H21" s="6">
        <f>IF((D21&gt;F21),(D21-F21)/D21,IF(D21&lt;F21,-(D21-F21)/D21,IF(D21=F21,0)))</f>
        <v>0</v>
      </c>
      <c r="I21" s="3">
        <f>IF(D21-F21&lt;200,0,IF(D21-F21&gt;200,1,IF(D21-F21=200,1)))</f>
        <v>0</v>
      </c>
      <c r="J21" s="3">
        <f>IF(F21-D21&lt;200,0,IF(F21-D21&gt;200,1,IF(F21-D21=200,1)))</f>
        <v>0</v>
      </c>
      <c r="K21" s="4">
        <f>IF(H21&lt;0.15,0,IF(H21&gt;0.15,1,IF(H21=0.15,1)))</f>
        <v>0</v>
      </c>
      <c r="L21" s="4" t="str">
        <f>IF((H21&lt;15%)*AND(G21&lt;100000)*OR(G21&gt;-100000), "NO","YES")</f>
        <v>NO</v>
      </c>
      <c r="M21" s="10" t="str">
        <f>IF((L21="YES")*AND(I21+J21&lt;1),"Explanation not required, difference less than £200"," ")</f>
        <v xml:space="preserve"> </v>
      </c>
      <c r="N21" s="13"/>
    </row>
    <row r="22" spans="1:22" ht="15" thickBot="1" x14ac:dyDescent="0.25">
      <c r="D22" s="5"/>
      <c r="F22" s="5"/>
      <c r="G22" s="5"/>
      <c r="H22" s="6"/>
      <c r="K22" s="4"/>
      <c r="L22" s="4"/>
      <c r="N22" s="17"/>
    </row>
    <row r="23" spans="1:22" ht="15" thickBot="1" x14ac:dyDescent="0.25">
      <c r="A23" s="7" t="s">
        <v>5</v>
      </c>
      <c r="D23" s="2">
        <f>D11+D13+D15-D17-D19-D21</f>
        <v>0</v>
      </c>
      <c r="F23" s="2">
        <f>F11+F13+F15-F17-F19-F21</f>
        <v>0</v>
      </c>
      <c r="G23" s="5"/>
      <c r="H23" s="6"/>
      <c r="K23" s="4"/>
      <c r="L23" s="4"/>
      <c r="M23" s="14" t="s">
        <v>12</v>
      </c>
      <c r="N23" s="17"/>
    </row>
    <row r="24" spans="1:22" ht="15" thickBot="1" x14ac:dyDescent="0.25">
      <c r="D24" s="5"/>
      <c r="F24" s="5"/>
      <c r="G24" s="5"/>
      <c r="H24" s="6"/>
      <c r="K24" s="4"/>
      <c r="L24" s="4"/>
      <c r="N24" s="17"/>
    </row>
    <row r="25" spans="1:22" ht="15" thickBot="1" x14ac:dyDescent="0.25">
      <c r="A25" s="70" t="s">
        <v>9</v>
      </c>
      <c r="B25" s="70"/>
      <c r="C25" s="70"/>
      <c r="D25" s="8"/>
      <c r="F25" s="8"/>
      <c r="G25" s="5"/>
      <c r="H25" s="6"/>
      <c r="K25" s="4"/>
      <c r="L25" s="4"/>
      <c r="M25" s="15" t="s">
        <v>12</v>
      </c>
      <c r="N25" s="17"/>
    </row>
    <row r="26" spans="1:22" ht="15" thickBot="1" x14ac:dyDescent="0.25">
      <c r="D26" s="5"/>
      <c r="F26" s="5"/>
      <c r="G26" s="5"/>
      <c r="H26" s="6"/>
      <c r="K26" s="4"/>
      <c r="L26" s="4"/>
      <c r="N26" s="17"/>
    </row>
    <row r="27" spans="1:22" ht="15" thickBot="1" x14ac:dyDescent="0.25">
      <c r="A27" s="70" t="s">
        <v>8</v>
      </c>
      <c r="B27" s="70"/>
      <c r="C27" s="70"/>
      <c r="D27" s="8"/>
      <c r="F27" s="8"/>
      <c r="G27" s="5">
        <f>F27-D27</f>
        <v>0</v>
      </c>
      <c r="H27" s="6">
        <f>IF((D27&gt;F27),(D27-F27)/D27,IF(D27&lt;F27,-(D27-F27)/D27,IF(D27=F27,0)))</f>
        <v>0</v>
      </c>
      <c r="I27" s="3">
        <f>IF(D27-F27&lt;200,0,IF(D27-F27&gt;200,1,IF(D27-F27=200,1)))</f>
        <v>0</v>
      </c>
      <c r="J27" s="3">
        <f>IF(F27-D27&lt;200,0,IF(F27-D27&gt;200,1,IF(F27-D27=200,1)))</f>
        <v>0</v>
      </c>
      <c r="K27" s="4">
        <f>IF(H27&lt;0.15,0,IF(H27&gt;0.15,1,IF(H27=0.15,1)))</f>
        <v>0</v>
      </c>
      <c r="L27" s="4" t="str">
        <f>IF((H27&lt;15%)*AND(G27&lt;100000)*OR(G27&gt;-100000), "NO","YES")</f>
        <v>NO</v>
      </c>
      <c r="M27" s="10" t="str">
        <f>IF((L27="YES")*AND(I27+J27&lt;1),"Explanation not required, difference less than £200"," ")</f>
        <v xml:space="preserve"> </v>
      </c>
      <c r="N27" s="13"/>
    </row>
    <row r="28" spans="1:22" ht="15" thickBot="1" x14ac:dyDescent="0.25">
      <c r="D28" s="5"/>
      <c r="F28" s="5"/>
      <c r="G28" s="5"/>
      <c r="H28" s="6"/>
      <c r="K28" s="4"/>
      <c r="L28" s="4"/>
      <c r="N28" s="17"/>
    </row>
    <row r="29" spans="1:22" ht="15" thickBot="1" x14ac:dyDescent="0.25">
      <c r="A29" s="70" t="s">
        <v>6</v>
      </c>
      <c r="B29" s="70"/>
      <c r="C29" s="70"/>
      <c r="D29" s="8"/>
      <c r="F29" s="8"/>
      <c r="G29" s="5">
        <f>F29-D29</f>
        <v>0</v>
      </c>
      <c r="H29" s="6">
        <f>IF((D29&gt;F29),(D29-F29)/D29,IF(D29&lt;F29,-(D29-F29)/D29,IF(D29=F29,0)))</f>
        <v>0</v>
      </c>
      <c r="I29" s="3">
        <f>IF(D29-F29&lt;100,0,IF(D29-F29&gt;100,1,IF(D29-F29=100,1)))</f>
        <v>0</v>
      </c>
      <c r="J29" s="3">
        <f>IF(F29-D29&lt;100,0,IF(F29-D29&gt;100,1,IF(F29-D29=100,1)))</f>
        <v>0</v>
      </c>
      <c r="K29" s="4">
        <f>IF(H29&lt;0.15,0,IF(H29&gt;0.15,1,IF(H29=0.15,1)))</f>
        <v>0</v>
      </c>
      <c r="L29" s="4" t="str">
        <f>IF((H29&lt;15%)*AND(G29&lt;100000)*OR(G29&gt;-100000), "NO","YES")</f>
        <v>NO</v>
      </c>
      <c r="M29" s="10" t="str">
        <f>IF((L29="YES")*AND(I29+J29&lt;1),"Explanation not required, difference less than £200"," ")</f>
        <v xml:space="preserve"> </v>
      </c>
      <c r="N29" s="13"/>
    </row>
    <row r="30" spans="1:22" x14ac:dyDescent="0.2">
      <c r="H30" s="6"/>
      <c r="K30" s="4"/>
      <c r="L30" s="4"/>
      <c r="N30" s="17"/>
    </row>
    <row r="31" spans="1:22" ht="15" x14ac:dyDescent="0.25">
      <c r="C31" s="11" t="s">
        <v>11</v>
      </c>
    </row>
    <row r="32" spans="1:22" x14ac:dyDescent="0.2">
      <c r="O32" s="20"/>
      <c r="P32" s="20"/>
      <c r="Q32" s="20"/>
      <c r="R32" s="20"/>
      <c r="S32" s="20"/>
      <c r="T32" s="20"/>
      <c r="U32" s="20"/>
      <c r="V32" s="20"/>
    </row>
    <row r="33" spans="3:22" ht="15" x14ac:dyDescent="0.25">
      <c r="C33" s="11" t="s">
        <v>13</v>
      </c>
      <c r="N33" s="20"/>
      <c r="O33" s="20"/>
      <c r="P33" s="20"/>
      <c r="Q33" s="20"/>
      <c r="R33" s="20"/>
      <c r="S33" s="20"/>
      <c r="T33" s="20"/>
      <c r="U33" s="20"/>
      <c r="V33" s="20"/>
    </row>
    <row r="35" spans="3:22" ht="15" x14ac:dyDescent="0.25">
      <c r="C35" s="11" t="s">
        <v>19</v>
      </c>
    </row>
  </sheetData>
  <mergeCells count="11">
    <mergeCell ref="A5:H5"/>
    <mergeCell ref="A19:C19"/>
    <mergeCell ref="A21:C21"/>
    <mergeCell ref="A1:K1"/>
    <mergeCell ref="A25:C25"/>
    <mergeCell ref="A27:C27"/>
    <mergeCell ref="A29:C29"/>
    <mergeCell ref="A11:C11"/>
    <mergeCell ref="A13:C13"/>
    <mergeCell ref="A15:C15"/>
    <mergeCell ref="A17:C1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490AC-3CA0-4D57-B1AA-F8ADB9A715D6}">
  <dimension ref="A1:V35"/>
  <sheetViews>
    <sheetView topLeftCell="A10" workbookViewId="0">
      <selection activeCell="M5" sqref="M5"/>
    </sheetView>
  </sheetViews>
  <sheetFormatPr defaultRowHeight="14.25" x14ac:dyDescent="0.2"/>
  <cols>
    <col min="1" max="1" width="10.85546875" style="3" customWidth="1"/>
    <col min="2" max="2" width="9.140625" style="3"/>
    <col min="3" max="3" width="32.5703125" style="3" customWidth="1"/>
    <col min="4" max="4" width="9.140625" style="3"/>
    <col min="5" max="5" width="3.28515625" style="3" customWidth="1"/>
    <col min="6" max="6" width="9.140625" style="3"/>
    <col min="7" max="7" width="10.140625" style="3" customWidth="1"/>
    <col min="8" max="8" width="9.5703125" style="3" customWidth="1"/>
    <col min="9" max="11" width="9.140625" style="3" hidden="1" customWidth="1"/>
    <col min="12" max="12" width="13.28515625" style="3" customWidth="1"/>
    <col min="13" max="13" width="50.42578125" style="31" bestFit="1" customWidth="1"/>
    <col min="14" max="14" width="86" style="3" bestFit="1" customWidth="1"/>
    <col min="15" max="22" width="9.140625" style="16"/>
    <col min="23" max="16384" width="9.140625" style="3"/>
  </cols>
  <sheetData>
    <row r="1" spans="1:14" ht="18" x14ac:dyDescent="0.2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9"/>
    </row>
    <row r="2" spans="1:14" ht="15.75" x14ac:dyDescent="0.2">
      <c r="A2" s="22" t="s">
        <v>17</v>
      </c>
      <c r="B2" s="29"/>
      <c r="C2" s="25" t="s">
        <v>27</v>
      </c>
      <c r="D2" s="29"/>
      <c r="E2" s="29"/>
      <c r="F2" s="29"/>
      <c r="G2" s="29"/>
      <c r="H2" s="29"/>
      <c r="I2" s="29"/>
      <c r="J2" s="29"/>
      <c r="K2" s="29"/>
      <c r="L2" s="9"/>
    </row>
    <row r="3" spans="1:14" ht="15.75" x14ac:dyDescent="0.2">
      <c r="A3" s="22" t="s">
        <v>18</v>
      </c>
      <c r="C3" s="35" t="s">
        <v>28</v>
      </c>
      <c r="L3" s="9"/>
    </row>
    <row r="4" spans="1:14" x14ac:dyDescent="0.2">
      <c r="A4" s="1" t="s">
        <v>23</v>
      </c>
    </row>
    <row r="5" spans="1:14" ht="98.25" customHeight="1" x14ac:dyDescent="0.2">
      <c r="A5" s="77" t="s">
        <v>26</v>
      </c>
      <c r="B5" s="78"/>
      <c r="C5" s="78"/>
      <c r="D5" s="78"/>
      <c r="E5" s="78"/>
      <c r="F5" s="78"/>
      <c r="G5" s="78"/>
      <c r="H5" s="78"/>
    </row>
    <row r="6" spans="1:14" x14ac:dyDescent="0.2">
      <c r="A6" s="23"/>
    </row>
    <row r="7" spans="1:14" ht="15" x14ac:dyDescent="0.25">
      <c r="A7" s="23"/>
      <c r="D7" s="4"/>
      <c r="F7" s="4"/>
      <c r="N7" s="21"/>
    </row>
    <row r="8" spans="1:14" ht="44.25" x14ac:dyDescent="0.25">
      <c r="D8" s="26" t="s">
        <v>24</v>
      </c>
      <c r="E8" s="21"/>
      <c r="F8" s="26" t="s">
        <v>25</v>
      </c>
      <c r="G8" s="26" t="s">
        <v>0</v>
      </c>
      <c r="H8" s="26" t="s">
        <v>0</v>
      </c>
      <c r="I8" s="26"/>
      <c r="J8" s="26"/>
      <c r="K8" s="26"/>
      <c r="L8" s="27" t="s">
        <v>15</v>
      </c>
      <c r="M8" s="10" t="s">
        <v>10</v>
      </c>
      <c r="N8" s="28" t="s">
        <v>22</v>
      </c>
    </row>
    <row r="9" spans="1:14" ht="15" x14ac:dyDescent="0.25">
      <c r="D9" s="26" t="s">
        <v>1</v>
      </c>
      <c r="E9" s="21"/>
      <c r="F9" s="26" t="s">
        <v>1</v>
      </c>
      <c r="G9" s="26" t="s">
        <v>1</v>
      </c>
      <c r="H9" s="26" t="s">
        <v>14</v>
      </c>
      <c r="I9" s="26"/>
      <c r="J9" s="26"/>
      <c r="K9" s="21"/>
      <c r="L9" s="21"/>
      <c r="N9" s="31"/>
    </row>
    <row r="10" spans="1:14" ht="15" thickBot="1" x14ac:dyDescent="0.25">
      <c r="D10" s="4"/>
      <c r="E10" s="4"/>
      <c r="N10" s="31"/>
    </row>
    <row r="11" spans="1:14" ht="43.5" thickBot="1" x14ac:dyDescent="0.25">
      <c r="A11" s="73" t="s">
        <v>2</v>
      </c>
      <c r="B11" s="73"/>
      <c r="C11" s="73"/>
      <c r="D11" s="8">
        <v>6517</v>
      </c>
      <c r="F11" s="8">
        <v>9982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does not agree, query this</v>
      </c>
      <c r="N11" s="13" t="s">
        <v>29</v>
      </c>
    </row>
    <row r="12" spans="1:14" ht="15" thickBot="1" x14ac:dyDescent="0.25">
      <c r="D12" s="5"/>
      <c r="F12" s="5"/>
      <c r="N12" s="31"/>
    </row>
    <row r="13" spans="1:14" ht="15" thickBot="1" x14ac:dyDescent="0.25">
      <c r="A13" s="74" t="s">
        <v>20</v>
      </c>
      <c r="B13" s="75"/>
      <c r="C13" s="76"/>
      <c r="D13" s="8">
        <v>20000</v>
      </c>
      <c r="F13" s="8">
        <v>20250</v>
      </c>
      <c r="G13" s="5">
        <f>F13-D13</f>
        <v>250</v>
      </c>
      <c r="H13" s="6">
        <f>IF((D13&gt;F13),(D13-F13)/D13,IF(D13&lt;F13,-(D13-F13)/D13,IF(D13=F13,0)))</f>
        <v>1.2500000000000001E-2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5" thickBot="1" x14ac:dyDescent="0.25">
      <c r="D14" s="5"/>
      <c r="F14" s="5"/>
      <c r="G14" s="5"/>
      <c r="H14" s="6"/>
      <c r="K14" s="4"/>
      <c r="L14" s="4"/>
      <c r="N14" s="31"/>
    </row>
    <row r="15" spans="1:14" ht="86.25" thickBot="1" x14ac:dyDescent="0.25">
      <c r="A15" s="70" t="s">
        <v>3</v>
      </c>
      <c r="B15" s="70"/>
      <c r="C15" s="70"/>
      <c r="D15" s="8">
        <v>3436</v>
      </c>
      <c r="F15" s="8">
        <v>173</v>
      </c>
      <c r="G15" s="5">
        <f>F15-D15</f>
        <v>-3263</v>
      </c>
      <c r="H15" s="6">
        <f>IF((D15&gt;F15),(D15-F15)/D15,IF(D15&lt;F15,-(D15-F15)/D15,IF(D15=F15,0)))</f>
        <v>0.94965075669383003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IF((H15&lt;15%)*AND(G15&lt;100000)*OR(G15&gt;-100000), "NO","YES")</f>
        <v>YES</v>
      </c>
      <c r="M15" s="10" t="str">
        <f>IF((L15="YES")*AND(I15+J15&lt;1),"Explanation not required, difference less than £200"," ")</f>
        <v xml:space="preserve"> </v>
      </c>
      <c r="N15" s="13" t="s">
        <v>30</v>
      </c>
    </row>
    <row r="16" spans="1:14" ht="15" thickBot="1" x14ac:dyDescent="0.25">
      <c r="D16" s="5"/>
      <c r="F16" s="5"/>
      <c r="G16" s="5"/>
      <c r="H16" s="6"/>
      <c r="K16" s="4"/>
      <c r="L16" s="4"/>
      <c r="N16" s="31"/>
    </row>
    <row r="17" spans="1:22" ht="15" thickBot="1" x14ac:dyDescent="0.25">
      <c r="A17" s="70" t="s">
        <v>4</v>
      </c>
      <c r="B17" s="70"/>
      <c r="C17" s="70"/>
      <c r="D17" s="8">
        <v>7810</v>
      </c>
      <c r="F17" s="8">
        <v>5761</v>
      </c>
      <c r="G17" s="5">
        <f>F17-D17</f>
        <v>-2049</v>
      </c>
      <c r="H17" s="6">
        <f>IF((D17&gt;F17),(D17-F17)/D17,IF(D17&lt;F17,-(D17-F17)/D17,IF(D17=F17,0)))</f>
        <v>0.26235595390524968</v>
      </c>
      <c r="I17" s="3">
        <f>IF(D17-F17&lt;200,0,IF(D17-F17&gt;200,1,IF(D17-F17=200,1)))</f>
        <v>1</v>
      </c>
      <c r="J17" s="3">
        <f>IF(F17-D17&lt;200,0,IF(F17-D17&gt;200,1,IF(F17-D17=200,1)))</f>
        <v>0</v>
      </c>
      <c r="K17" s="4">
        <f>IF(H17&lt;0.15,0,IF(H17&gt;0.15,1,IF(H17=0.15,1)))</f>
        <v>1</v>
      </c>
      <c r="L17" s="4" t="str">
        <f>IF((H17&lt;15%)*AND(G17&lt;100000)*OR(G17&gt;-100000), "NO","YES")</f>
        <v>YES</v>
      </c>
      <c r="M17" s="10" t="str">
        <f>IF((L17="YES")*AND(I17+J17&lt;1),"Explanation not required, difference less than £200"," ")</f>
        <v xml:space="preserve"> </v>
      </c>
      <c r="N17" s="13" t="s">
        <v>86</v>
      </c>
    </row>
    <row r="18" spans="1:22" ht="15" thickBot="1" x14ac:dyDescent="0.25">
      <c r="D18" s="5"/>
      <c r="F18" s="5"/>
      <c r="G18" s="5"/>
      <c r="H18" s="6"/>
      <c r="K18" s="4"/>
      <c r="L18" s="4"/>
      <c r="N18" s="31"/>
    </row>
    <row r="19" spans="1:22" ht="15" thickBot="1" x14ac:dyDescent="0.25">
      <c r="A19" s="70" t="s">
        <v>7</v>
      </c>
      <c r="B19" s="70"/>
      <c r="C19" s="70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22" ht="15" thickBot="1" x14ac:dyDescent="0.25">
      <c r="D20" s="5"/>
      <c r="F20" s="5"/>
      <c r="G20" s="5"/>
      <c r="H20" s="6"/>
      <c r="K20" s="4"/>
      <c r="L20" s="4"/>
      <c r="N20" s="31"/>
    </row>
    <row r="21" spans="1:22" ht="15" thickBot="1" x14ac:dyDescent="0.25">
      <c r="A21" s="70" t="s">
        <v>21</v>
      </c>
      <c r="B21" s="70"/>
      <c r="C21" s="70"/>
      <c r="D21" s="8">
        <v>12162</v>
      </c>
      <c r="F21" s="8">
        <v>7635</v>
      </c>
      <c r="G21" s="5">
        <f>F21-D21</f>
        <v>-4527</v>
      </c>
      <c r="H21" s="6">
        <f>IF((D21&gt;F21),(D21-F21)/D21,IF(D21&lt;F21,-(D21-F21)/D21,IF(D21=F21,0)))</f>
        <v>0.37222496299950664</v>
      </c>
      <c r="I21" s="3">
        <f>IF(D21-F21&lt;200,0,IF(D21-F21&gt;200,1,IF(D21-F21=200,1)))</f>
        <v>1</v>
      </c>
      <c r="J21" s="3">
        <f>IF(F21-D21&lt;200,0,IF(F21-D21&gt;200,1,IF(F21-D21=200,1)))</f>
        <v>0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86</v>
      </c>
    </row>
    <row r="22" spans="1:22" ht="15" thickBot="1" x14ac:dyDescent="0.25">
      <c r="D22" s="5"/>
      <c r="F22" s="5"/>
      <c r="G22" s="5"/>
      <c r="H22" s="6"/>
      <c r="K22" s="4"/>
      <c r="L22" s="4"/>
      <c r="N22" s="31"/>
    </row>
    <row r="23" spans="1:22" ht="15" thickBot="1" x14ac:dyDescent="0.25">
      <c r="A23" s="30" t="s">
        <v>5</v>
      </c>
      <c r="D23" s="2">
        <f>D11+D13+D15-D17-D19-D21</f>
        <v>9981</v>
      </c>
      <c r="F23" s="2">
        <f>F11+F13+F15-F17-F19-F21</f>
        <v>17009</v>
      </c>
      <c r="G23" s="5"/>
      <c r="H23" s="6"/>
      <c r="K23" s="4"/>
      <c r="L23" s="4"/>
      <c r="M23" s="15" t="s">
        <v>12</v>
      </c>
      <c r="N23" s="31"/>
    </row>
    <row r="24" spans="1:22" ht="15" thickBot="1" x14ac:dyDescent="0.25">
      <c r="D24" s="5"/>
      <c r="F24" s="5"/>
      <c r="G24" s="5"/>
      <c r="H24" s="6"/>
      <c r="K24" s="4"/>
      <c r="L24" s="4"/>
      <c r="N24" s="31"/>
    </row>
    <row r="25" spans="1:22" ht="15" thickBot="1" x14ac:dyDescent="0.25">
      <c r="A25" s="70" t="s">
        <v>9</v>
      </c>
      <c r="B25" s="70"/>
      <c r="C25" s="70"/>
      <c r="D25" s="8">
        <v>9982</v>
      </c>
      <c r="F25" s="8">
        <v>17009</v>
      </c>
      <c r="G25" s="5"/>
      <c r="H25" s="6"/>
      <c r="K25" s="4"/>
      <c r="L25" s="4"/>
      <c r="M25" s="15" t="s">
        <v>12</v>
      </c>
      <c r="N25" s="31"/>
    </row>
    <row r="26" spans="1:22" ht="15" thickBot="1" x14ac:dyDescent="0.25">
      <c r="D26" s="5"/>
      <c r="F26" s="5"/>
      <c r="G26" s="5"/>
      <c r="H26" s="6"/>
      <c r="K26" s="4"/>
      <c r="L26" s="4"/>
      <c r="N26" s="31"/>
    </row>
    <row r="27" spans="1:22" ht="15" thickBot="1" x14ac:dyDescent="0.25">
      <c r="A27" s="70" t="s">
        <v>8</v>
      </c>
      <c r="B27" s="70"/>
      <c r="C27" s="70"/>
      <c r="D27" s="8">
        <v>26805</v>
      </c>
      <c r="F27" s="8">
        <v>27992</v>
      </c>
      <c r="G27" s="5">
        <f>F27-D27</f>
        <v>1187</v>
      </c>
      <c r="H27" s="6">
        <f>IF((D27&gt;F27),(D27-F27)/D27,IF(D27&lt;F27,-(D27-F27)/D27,IF(D27=F27,0)))</f>
        <v>4.428278306286141E-2</v>
      </c>
      <c r="I27" s="3">
        <f>IF(D27-F27&lt;200,0,IF(D27-F27&gt;200,1,IF(D27-F27=200,1)))</f>
        <v>0</v>
      </c>
      <c r="J27" s="3">
        <f>IF(F27-D27&lt;200,0,IF(F27-D27&gt;200,1,IF(F27-D27=200,1)))</f>
        <v>1</v>
      </c>
      <c r="K27" s="4">
        <f>IF(H27&lt;0.15,0,IF(H27&gt;0.15,1,IF(H27=0.15,1)))</f>
        <v>0</v>
      </c>
      <c r="L27" s="4" t="str">
        <f>IF((H27&lt;15%)*AND(G27&lt;100000)*OR(G27&gt;-100000), "NO","YES")</f>
        <v>NO</v>
      </c>
      <c r="M27" s="10" t="str">
        <f>IF((L27="YES")*AND(I27+J27&lt;1),"Explanation not required, difference less than £200"," ")</f>
        <v xml:space="preserve"> </v>
      </c>
      <c r="N27" s="13"/>
    </row>
    <row r="28" spans="1:22" ht="15" thickBot="1" x14ac:dyDescent="0.25">
      <c r="D28" s="5"/>
      <c r="F28" s="5"/>
      <c r="G28" s="5"/>
      <c r="H28" s="6"/>
      <c r="K28" s="4"/>
      <c r="L28" s="4"/>
      <c r="N28" s="31"/>
    </row>
    <row r="29" spans="1:22" ht="15" thickBot="1" x14ac:dyDescent="0.25">
      <c r="A29" s="70" t="s">
        <v>6</v>
      </c>
      <c r="B29" s="70"/>
      <c r="C29" s="70"/>
      <c r="D29" s="8">
        <v>0</v>
      </c>
      <c r="F29" s="8">
        <v>0</v>
      </c>
      <c r="G29" s="5">
        <f>F29-D29</f>
        <v>0</v>
      </c>
      <c r="H29" s="6">
        <f>IF((D29&gt;F29),(D29-F29)/D29,IF(D29&lt;F29,-(D29-F29)/D29,IF(D29=F29,0)))</f>
        <v>0</v>
      </c>
      <c r="I29" s="3">
        <f>IF(D29-F29&lt;100,0,IF(D29-F29&gt;100,1,IF(D29-F29=100,1)))</f>
        <v>0</v>
      </c>
      <c r="J29" s="3">
        <f>IF(F29-D29&lt;100,0,IF(F29-D29&gt;100,1,IF(F29-D29=100,1)))</f>
        <v>0</v>
      </c>
      <c r="K29" s="4">
        <f>IF(H29&lt;0.15,0,IF(H29&gt;0.15,1,IF(H29=0.15,1)))</f>
        <v>0</v>
      </c>
      <c r="L29" s="4" t="str">
        <f>IF((H29&lt;15%)*AND(G29&lt;100000)*OR(G29&gt;-100000), "NO","YES")</f>
        <v>NO</v>
      </c>
      <c r="M29" s="10" t="str">
        <f>IF((L29="YES")*AND(I29+J29&lt;1),"Explanation not required, difference less than £200"," ")</f>
        <v xml:space="preserve"> </v>
      </c>
      <c r="N29" s="13"/>
    </row>
    <row r="30" spans="1:22" x14ac:dyDescent="0.2">
      <c r="H30" s="6"/>
      <c r="K30" s="4"/>
      <c r="L30" s="4"/>
      <c r="N30" s="31"/>
    </row>
    <row r="31" spans="1:22" ht="15" x14ac:dyDescent="0.25">
      <c r="C31" s="11" t="s">
        <v>11</v>
      </c>
    </row>
    <row r="32" spans="1:22" x14ac:dyDescent="0.2">
      <c r="O32" s="20"/>
      <c r="P32" s="20"/>
      <c r="Q32" s="20"/>
      <c r="R32" s="20"/>
      <c r="S32" s="20"/>
      <c r="T32" s="20"/>
      <c r="U32" s="20"/>
      <c r="V32" s="20"/>
    </row>
    <row r="33" spans="3:22" ht="15" x14ac:dyDescent="0.25">
      <c r="C33" s="11" t="s">
        <v>13</v>
      </c>
      <c r="N33" s="20"/>
      <c r="O33" s="20"/>
      <c r="P33" s="20"/>
      <c r="Q33" s="20"/>
      <c r="R33" s="20"/>
      <c r="S33" s="20"/>
      <c r="T33" s="20"/>
      <c r="U33" s="20"/>
      <c r="V33" s="20"/>
    </row>
    <row r="35" spans="3:22" ht="15" x14ac:dyDescent="0.25">
      <c r="C35" s="11" t="s">
        <v>19</v>
      </c>
    </row>
  </sheetData>
  <mergeCells count="11">
    <mergeCell ref="A17:C17"/>
    <mergeCell ref="A19:C19"/>
    <mergeCell ref="A21:C21"/>
    <mergeCell ref="A25:C25"/>
    <mergeCell ref="A27:C27"/>
    <mergeCell ref="A29:C29"/>
    <mergeCell ref="A1:K1"/>
    <mergeCell ref="A5:H5"/>
    <mergeCell ref="A11:C11"/>
    <mergeCell ref="A13:C13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30FA-802E-4C4B-871D-DA436657B461}">
  <dimension ref="A1:K27"/>
  <sheetViews>
    <sheetView tabSelected="1" workbookViewId="0">
      <selection activeCell="H22" sqref="H22"/>
    </sheetView>
  </sheetViews>
  <sheetFormatPr defaultRowHeight="15" x14ac:dyDescent="0.25"/>
  <cols>
    <col min="1" max="1" width="26.28515625" bestFit="1" customWidth="1"/>
    <col min="2" max="2" width="40.42578125" customWidth="1"/>
    <col min="3" max="3" width="40.28515625" customWidth="1"/>
    <col min="4" max="4" width="15.42578125" customWidth="1"/>
    <col min="5" max="5" width="12.7109375" style="32" customWidth="1"/>
    <col min="6" max="10" width="12.7109375" customWidth="1"/>
    <col min="11" max="11" width="33.42578125" bestFit="1" customWidth="1"/>
  </cols>
  <sheetData>
    <row r="1" spans="1:11" ht="19.5" thickBot="1" x14ac:dyDescent="0.35">
      <c r="A1" s="79" t="s">
        <v>31</v>
      </c>
      <c r="B1" s="79"/>
      <c r="C1" s="34"/>
      <c r="E1" s="39"/>
      <c r="F1" s="36"/>
      <c r="G1" s="36"/>
      <c r="H1" s="36"/>
      <c r="I1" s="36"/>
      <c r="J1" s="36"/>
      <c r="K1" s="36"/>
    </row>
    <row r="2" spans="1:11" ht="18.75" x14ac:dyDescent="0.3">
      <c r="A2" s="80" t="s">
        <v>32</v>
      </c>
      <c r="B2" s="81"/>
      <c r="C2" s="82"/>
      <c r="E2" s="83" t="s">
        <v>67</v>
      </c>
      <c r="F2" s="84"/>
      <c r="G2" s="84"/>
      <c r="H2" s="85"/>
      <c r="I2" s="85"/>
      <c r="J2" s="85"/>
      <c r="K2" s="86"/>
    </row>
    <row r="3" spans="1:11" x14ac:dyDescent="0.25">
      <c r="A3" s="43"/>
      <c r="B3" s="41"/>
      <c r="C3" s="44"/>
      <c r="E3" s="66"/>
      <c r="F3" s="36"/>
      <c r="G3" s="36"/>
      <c r="H3" s="36"/>
      <c r="I3" s="36"/>
      <c r="J3" s="36"/>
      <c r="K3" s="51"/>
    </row>
    <row r="4" spans="1:11" x14ac:dyDescent="0.25">
      <c r="A4" s="45"/>
      <c r="B4" s="42"/>
      <c r="C4" s="46"/>
      <c r="E4" s="66"/>
      <c r="F4" s="36" t="s">
        <v>68</v>
      </c>
      <c r="G4" s="36"/>
      <c r="H4" s="36" t="s">
        <v>71</v>
      </c>
      <c r="I4" s="36"/>
      <c r="J4" s="36" t="s">
        <v>72</v>
      </c>
      <c r="K4" s="51" t="s">
        <v>75</v>
      </c>
    </row>
    <row r="5" spans="1:11" x14ac:dyDescent="0.25">
      <c r="A5" s="47" t="s">
        <v>35</v>
      </c>
      <c r="B5" s="33" t="s">
        <v>33</v>
      </c>
      <c r="C5" s="48" t="s">
        <v>37</v>
      </c>
      <c r="E5" s="66"/>
      <c r="F5" s="36"/>
      <c r="G5" s="36"/>
      <c r="H5" s="36"/>
      <c r="I5" s="36"/>
      <c r="J5" s="36"/>
      <c r="K5" s="51"/>
    </row>
    <row r="6" spans="1:11" x14ac:dyDescent="0.25">
      <c r="A6" s="49"/>
      <c r="B6" s="50" t="s">
        <v>49</v>
      </c>
      <c r="C6" s="51"/>
      <c r="E6" s="66" t="s">
        <v>69</v>
      </c>
      <c r="F6" s="37">
        <v>13.73</v>
      </c>
      <c r="G6" s="36"/>
      <c r="H6" s="37">
        <v>12.73</v>
      </c>
      <c r="I6" s="36"/>
      <c r="J6" s="38">
        <v>1</v>
      </c>
      <c r="K6" s="51" t="s">
        <v>84</v>
      </c>
    </row>
    <row r="7" spans="1:11" ht="45" x14ac:dyDescent="0.25">
      <c r="A7" s="49" t="s">
        <v>36</v>
      </c>
      <c r="B7" s="52">
        <v>800</v>
      </c>
      <c r="C7" s="53" t="s">
        <v>51</v>
      </c>
      <c r="E7" s="66" t="s">
        <v>70</v>
      </c>
      <c r="F7" s="36">
        <v>370</v>
      </c>
      <c r="G7" s="36"/>
      <c r="H7" s="36">
        <v>528</v>
      </c>
      <c r="I7" s="36"/>
      <c r="J7" s="39" t="s">
        <v>80</v>
      </c>
      <c r="K7" s="53" t="s">
        <v>85</v>
      </c>
    </row>
    <row r="8" spans="1:11" ht="60" x14ac:dyDescent="0.25">
      <c r="A8" s="49" t="s">
        <v>38</v>
      </c>
      <c r="B8" s="52">
        <v>65</v>
      </c>
      <c r="C8" s="53" t="s">
        <v>52</v>
      </c>
      <c r="E8" s="66" t="s">
        <v>73</v>
      </c>
      <c r="F8" s="38">
        <v>33</v>
      </c>
      <c r="G8" s="36"/>
      <c r="H8" s="38">
        <v>129.19999999999999</v>
      </c>
      <c r="I8" s="36"/>
      <c r="J8" s="39" t="s">
        <v>81</v>
      </c>
      <c r="K8" s="51" t="s">
        <v>76</v>
      </c>
    </row>
    <row r="9" spans="1:11" ht="30" x14ac:dyDescent="0.25">
      <c r="A9" s="49" t="s">
        <v>39</v>
      </c>
      <c r="B9" s="52">
        <v>97</v>
      </c>
      <c r="C9" s="53" t="s">
        <v>53</v>
      </c>
      <c r="E9" s="66" t="s">
        <v>74</v>
      </c>
      <c r="F9" s="36">
        <v>0</v>
      </c>
      <c r="G9" s="36"/>
      <c r="H9" s="38">
        <v>37</v>
      </c>
      <c r="I9" s="36"/>
      <c r="J9" s="39" t="s">
        <v>82</v>
      </c>
      <c r="K9" s="51" t="s">
        <v>77</v>
      </c>
    </row>
    <row r="10" spans="1:11" ht="49.5" customHeight="1" x14ac:dyDescent="0.25">
      <c r="A10" s="49" t="s">
        <v>40</v>
      </c>
      <c r="B10" s="52">
        <v>1247</v>
      </c>
      <c r="C10" s="54" t="s">
        <v>62</v>
      </c>
      <c r="E10" s="66"/>
      <c r="F10" s="36"/>
      <c r="G10" s="36"/>
      <c r="H10" s="36"/>
      <c r="I10" s="36"/>
      <c r="J10" s="36"/>
      <c r="K10" s="51"/>
    </row>
    <row r="11" spans="1:11" x14ac:dyDescent="0.25">
      <c r="A11" s="49" t="s">
        <v>41</v>
      </c>
      <c r="B11" s="52">
        <v>235</v>
      </c>
      <c r="C11" s="53" t="s">
        <v>54</v>
      </c>
      <c r="E11" s="66" t="s">
        <v>78</v>
      </c>
      <c r="F11" s="38">
        <v>5728</v>
      </c>
      <c r="G11" s="36"/>
      <c r="H11" s="38">
        <v>7643</v>
      </c>
      <c r="I11" s="36"/>
      <c r="J11" s="38">
        <v>1915</v>
      </c>
      <c r="K11" s="51" t="s">
        <v>83</v>
      </c>
    </row>
    <row r="12" spans="1:11" ht="30" x14ac:dyDescent="0.25">
      <c r="A12" s="49" t="s">
        <v>42</v>
      </c>
      <c r="B12" s="52">
        <v>29</v>
      </c>
      <c r="C12" s="53" t="s">
        <v>55</v>
      </c>
      <c r="E12" s="66" t="s">
        <v>79</v>
      </c>
      <c r="F12" s="38">
        <v>5761</v>
      </c>
      <c r="G12" s="36"/>
      <c r="H12" s="38">
        <f>SUM(H8:H11)</f>
        <v>7809.2</v>
      </c>
      <c r="I12" s="36"/>
      <c r="J12" s="40">
        <v>2048</v>
      </c>
      <c r="K12" s="51" t="s">
        <v>83</v>
      </c>
    </row>
    <row r="13" spans="1:11" ht="15.75" thickBot="1" x14ac:dyDescent="0.3">
      <c r="A13" s="55" t="s">
        <v>61</v>
      </c>
      <c r="B13" s="56">
        <f>SUM(B7:B12)</f>
        <v>2473</v>
      </c>
      <c r="C13" s="53"/>
      <c r="E13" s="67"/>
      <c r="F13" s="68"/>
      <c r="G13" s="68"/>
      <c r="H13" s="68"/>
      <c r="I13" s="68"/>
      <c r="J13" s="68"/>
      <c r="K13" s="69"/>
    </row>
    <row r="14" spans="1:11" x14ac:dyDescent="0.25">
      <c r="A14" s="49"/>
      <c r="B14" s="57"/>
      <c r="C14" s="53"/>
    </row>
    <row r="15" spans="1:11" x14ac:dyDescent="0.25">
      <c r="A15" s="58"/>
      <c r="B15" s="33" t="s">
        <v>34</v>
      </c>
      <c r="C15" s="59"/>
    </row>
    <row r="16" spans="1:11" x14ac:dyDescent="0.25">
      <c r="A16" s="55" t="s">
        <v>35</v>
      </c>
      <c r="B16" s="50" t="s">
        <v>50</v>
      </c>
      <c r="C16" s="60" t="s">
        <v>37</v>
      </c>
    </row>
    <row r="17" spans="1:3" x14ac:dyDescent="0.25">
      <c r="A17" s="49" t="s">
        <v>43</v>
      </c>
      <c r="B17" s="52">
        <v>73</v>
      </c>
      <c r="C17" s="53" t="s">
        <v>56</v>
      </c>
    </row>
    <row r="18" spans="1:3" ht="45" x14ac:dyDescent="0.25">
      <c r="A18" s="49" t="s">
        <v>44</v>
      </c>
      <c r="B18" s="52">
        <v>4449</v>
      </c>
      <c r="C18" s="53" t="s">
        <v>57</v>
      </c>
    </row>
    <row r="19" spans="1:3" x14ac:dyDescent="0.25">
      <c r="A19" s="49" t="s">
        <v>45</v>
      </c>
      <c r="B19" s="52">
        <v>1396</v>
      </c>
      <c r="C19" s="53" t="s">
        <v>58</v>
      </c>
    </row>
    <row r="20" spans="1:3" x14ac:dyDescent="0.25">
      <c r="A20" s="49" t="s">
        <v>46</v>
      </c>
      <c r="B20" s="52">
        <v>55</v>
      </c>
      <c r="C20" s="53" t="s">
        <v>59</v>
      </c>
    </row>
    <row r="21" spans="1:3" x14ac:dyDescent="0.25">
      <c r="A21" s="49" t="s">
        <v>47</v>
      </c>
      <c r="B21" s="52">
        <v>60</v>
      </c>
      <c r="C21" s="53" t="s">
        <v>56</v>
      </c>
    </row>
    <row r="22" spans="1:3" x14ac:dyDescent="0.25">
      <c r="A22" s="49" t="s">
        <v>48</v>
      </c>
      <c r="B22" s="52">
        <v>55</v>
      </c>
      <c r="C22" s="53" t="s">
        <v>56</v>
      </c>
    </row>
    <row r="23" spans="1:3" ht="30" x14ac:dyDescent="0.25">
      <c r="A23" s="61" t="s">
        <v>64</v>
      </c>
      <c r="B23" s="52">
        <v>912</v>
      </c>
      <c r="C23" s="53" t="s">
        <v>60</v>
      </c>
    </row>
    <row r="24" spans="1:3" x14ac:dyDescent="0.25">
      <c r="A24" s="49"/>
      <c r="B24" s="52"/>
      <c r="C24" s="53"/>
    </row>
    <row r="25" spans="1:3" x14ac:dyDescent="0.25">
      <c r="A25" s="55" t="s">
        <v>61</v>
      </c>
      <c r="B25" s="56">
        <f>SUM(B17:B24)</f>
        <v>7000</v>
      </c>
      <c r="C25" s="51"/>
    </row>
    <row r="26" spans="1:3" x14ac:dyDescent="0.25">
      <c r="A26" s="62"/>
      <c r="B26" s="36"/>
      <c r="C26" s="51"/>
    </row>
    <row r="27" spans="1:3" ht="30.75" thickBot="1" x14ac:dyDescent="0.3">
      <c r="A27" s="63" t="s">
        <v>63</v>
      </c>
      <c r="B27" s="64" t="s">
        <v>65</v>
      </c>
      <c r="C27" s="65" t="s">
        <v>66</v>
      </c>
    </row>
  </sheetData>
  <mergeCells count="3">
    <mergeCell ref="A1:B1"/>
    <mergeCell ref="A2:C2"/>
    <mergeCell ref="E2:K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Variances</vt:lpstr>
      <vt:lpstr>Broxted PC Essex</vt:lpstr>
      <vt:lpstr>Sheet 2 Boxes 4 and 6 detail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Clive Rixson</cp:lastModifiedBy>
  <cp:lastPrinted>2023-05-02T14:01:12Z</cp:lastPrinted>
  <dcterms:created xsi:type="dcterms:W3CDTF">2012-07-11T10:01:28Z</dcterms:created>
  <dcterms:modified xsi:type="dcterms:W3CDTF">2025-05-05T21:48:11Z</dcterms:modified>
</cp:coreProperties>
</file>